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30min" sheetId="1" r:id="rId1"/>
    <sheet name="2h" sheetId="2" r:id="rId2"/>
    <sheet name="Compiled" sheetId="3" r:id="rId3"/>
  </sheets>
  <calcPr calcId="124519"/>
</workbook>
</file>

<file path=xl/calcChain.xml><?xml version="1.0" encoding="utf-8"?>
<calcChain xmlns="http://schemas.openxmlformats.org/spreadsheetml/2006/main">
  <c r="C54" i="2"/>
  <c r="C55" s="1"/>
  <c r="C56" s="1"/>
  <c r="C57" s="1"/>
  <c r="C58" s="1"/>
  <c r="C53"/>
  <c r="C47"/>
  <c r="C48" s="1"/>
  <c r="C49" s="1"/>
  <c r="C50" s="1"/>
  <c r="C51" s="1"/>
  <c r="C46"/>
  <c r="C54" i="1"/>
  <c r="C55" s="1"/>
  <c r="C53"/>
  <c r="C47"/>
  <c r="C48" s="1"/>
  <c r="C46"/>
  <c r="I47" i="2"/>
  <c r="G47"/>
  <c r="F7" i="3" s="1"/>
  <c r="I56" i="2"/>
  <c r="G56"/>
  <c r="F16" i="3" s="1"/>
  <c r="I47" i="1"/>
  <c r="G47"/>
  <c r="D7" i="3" s="1"/>
  <c r="I56" i="1"/>
  <c r="G56"/>
  <c r="D16" i="3" s="1"/>
  <c r="F6"/>
  <c r="G6"/>
  <c r="F8"/>
  <c r="G8"/>
  <c r="F9"/>
  <c r="G9"/>
  <c r="F10"/>
  <c r="G10"/>
  <c r="F11"/>
  <c r="G11"/>
  <c r="F12"/>
  <c r="G12"/>
  <c r="F13"/>
  <c r="G13"/>
  <c r="F14"/>
  <c r="G14"/>
  <c r="F15"/>
  <c r="G15"/>
  <c r="F17"/>
  <c r="G17"/>
  <c r="F18"/>
  <c r="G18"/>
  <c r="G5"/>
  <c r="F5"/>
  <c r="D6"/>
  <c r="E6"/>
  <c r="D8"/>
  <c r="E8"/>
  <c r="D9"/>
  <c r="E9"/>
  <c r="D10"/>
  <c r="E10"/>
  <c r="D11"/>
  <c r="E11"/>
  <c r="D12"/>
  <c r="E12"/>
  <c r="D13"/>
  <c r="E13"/>
  <c r="D14"/>
  <c r="E14"/>
  <c r="D15"/>
  <c r="E15"/>
  <c r="D17"/>
  <c r="E17"/>
  <c r="D18"/>
  <c r="E18"/>
  <c r="E5"/>
  <c r="D5"/>
  <c r="C4"/>
  <c r="C5"/>
  <c r="C6"/>
  <c r="C7"/>
  <c r="C12"/>
  <c r="C13"/>
  <c r="C14"/>
  <c r="B12"/>
  <c r="B5"/>
  <c r="B4"/>
  <c r="F58" i="2"/>
  <c r="E58"/>
  <c r="D58"/>
  <c r="I58" s="1"/>
  <c r="F57"/>
  <c r="E57"/>
  <c r="I57" s="1"/>
  <c r="D57"/>
  <c r="F56"/>
  <c r="E56"/>
  <c r="D56"/>
  <c r="F55"/>
  <c r="E55"/>
  <c r="I55" s="1"/>
  <c r="D55"/>
  <c r="F54"/>
  <c r="E54"/>
  <c r="D54"/>
  <c r="I54" s="1"/>
  <c r="F53"/>
  <c r="E53"/>
  <c r="I53" s="1"/>
  <c r="D53"/>
  <c r="F52"/>
  <c r="E52"/>
  <c r="D52"/>
  <c r="I52" s="1"/>
  <c r="F51"/>
  <c r="E51"/>
  <c r="I51" s="1"/>
  <c r="D51"/>
  <c r="F50"/>
  <c r="E50"/>
  <c r="D50"/>
  <c r="I50" s="1"/>
  <c r="F49"/>
  <c r="E49"/>
  <c r="I49" s="1"/>
  <c r="D49"/>
  <c r="F48"/>
  <c r="E48"/>
  <c r="D48"/>
  <c r="I48" s="1"/>
  <c r="F47"/>
  <c r="E47"/>
  <c r="D47"/>
  <c r="F46"/>
  <c r="E46"/>
  <c r="D46"/>
  <c r="I46" s="1"/>
  <c r="F45"/>
  <c r="E45"/>
  <c r="I45" s="1"/>
  <c r="D45"/>
  <c r="E41"/>
  <c r="D41"/>
  <c r="C41"/>
  <c r="H41" s="1"/>
  <c r="E40"/>
  <c r="D40"/>
  <c r="H40" s="1"/>
  <c r="C40"/>
  <c r="G52" i="1"/>
  <c r="H52" s="1"/>
  <c r="I52"/>
  <c r="G53"/>
  <c r="H53" s="1"/>
  <c r="I53"/>
  <c r="G54"/>
  <c r="H54" s="1"/>
  <c r="I54"/>
  <c r="G55"/>
  <c r="H55" s="1"/>
  <c r="I55"/>
  <c r="G57"/>
  <c r="H57" s="1"/>
  <c r="I57"/>
  <c r="G58"/>
  <c r="H58" s="1"/>
  <c r="I58"/>
  <c r="E52"/>
  <c r="F52"/>
  <c r="E53"/>
  <c r="F53"/>
  <c r="E54"/>
  <c r="F54"/>
  <c r="E55"/>
  <c r="F55"/>
  <c r="E56"/>
  <c r="F56"/>
  <c r="E57"/>
  <c r="F57"/>
  <c r="E58"/>
  <c r="F58"/>
  <c r="D53"/>
  <c r="D54"/>
  <c r="D55"/>
  <c r="D56"/>
  <c r="D57"/>
  <c r="D58"/>
  <c r="D52"/>
  <c r="H46"/>
  <c r="I46"/>
  <c r="J46" s="1"/>
  <c r="H47"/>
  <c r="E7" i="3" s="1"/>
  <c r="H48" i="1"/>
  <c r="I48"/>
  <c r="J48"/>
  <c r="H49"/>
  <c r="I49"/>
  <c r="J49" s="1"/>
  <c r="H50"/>
  <c r="I50"/>
  <c r="J50"/>
  <c r="H51"/>
  <c r="I51"/>
  <c r="J51" s="1"/>
  <c r="I45"/>
  <c r="G46"/>
  <c r="G48"/>
  <c r="G49"/>
  <c r="G50"/>
  <c r="G51"/>
  <c r="G45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E45"/>
  <c r="F45"/>
  <c r="D45"/>
  <c r="H41"/>
  <c r="F41"/>
  <c r="C41"/>
  <c r="D41"/>
  <c r="E41"/>
  <c r="D40"/>
  <c r="E40"/>
  <c r="C40"/>
  <c r="H40"/>
  <c r="C15" i="3" l="1"/>
  <c r="C56" i="1"/>
  <c r="C49"/>
  <c r="C8" i="3"/>
  <c r="J47" i="1"/>
  <c r="H56"/>
  <c r="E16" i="3" s="1"/>
  <c r="F40" i="2"/>
  <c r="G40" s="1"/>
  <c r="G45"/>
  <c r="H47"/>
  <c r="G7" i="3" s="1"/>
  <c r="G49" i="2"/>
  <c r="G51"/>
  <c r="H51" s="1"/>
  <c r="G53"/>
  <c r="G55"/>
  <c r="H55" s="1"/>
  <c r="G57"/>
  <c r="F41"/>
  <c r="G41" s="1"/>
  <c r="G46"/>
  <c r="G48"/>
  <c r="H48" s="1"/>
  <c r="G50"/>
  <c r="G52"/>
  <c r="H52" s="1"/>
  <c r="G54"/>
  <c r="H56"/>
  <c r="G16" i="3" s="1"/>
  <c r="G58" i="2"/>
  <c r="J58" i="1"/>
  <c r="J57"/>
  <c r="J56"/>
  <c r="J55"/>
  <c r="J54"/>
  <c r="J53"/>
  <c r="J52"/>
  <c r="F40"/>
  <c r="G40" s="1"/>
  <c r="C57" l="1"/>
  <c r="C16" i="3"/>
  <c r="C50" i="1"/>
  <c r="C9" i="3"/>
  <c r="J55" i="2"/>
  <c r="J51"/>
  <c r="J47"/>
  <c r="I40"/>
  <c r="J56"/>
  <c r="J52"/>
  <c r="J48"/>
  <c r="I41"/>
  <c r="H58"/>
  <c r="H54"/>
  <c r="H50"/>
  <c r="H46"/>
  <c r="H57"/>
  <c r="H53"/>
  <c r="H49"/>
  <c r="H45"/>
  <c r="J57"/>
  <c r="J53"/>
  <c r="J49"/>
  <c r="J45"/>
  <c r="J58"/>
  <c r="J54"/>
  <c r="J50"/>
  <c r="J46"/>
  <c r="H45" i="1"/>
  <c r="G41"/>
  <c r="I41"/>
  <c r="J45"/>
  <c r="I40"/>
  <c r="C17" i="3" l="1"/>
  <c r="C58" i="1"/>
  <c r="C18" i="3" s="1"/>
  <c r="C51" i="1"/>
  <c r="C11" i="3" s="1"/>
  <c r="C10"/>
</calcChain>
</file>

<file path=xl/sharedStrings.xml><?xml version="1.0" encoding="utf-8"?>
<sst xmlns="http://schemas.openxmlformats.org/spreadsheetml/2006/main" count="115" uniqueCount="44">
  <si>
    <t>User: USER</t>
  </si>
  <si>
    <t>Path: C:\Program Files (x86)\BMG\NEPHELOgalaxy\User\Data\</t>
  </si>
  <si>
    <t>Test ID: 784</t>
  </si>
  <si>
    <t>Test Name: SOLUBILITY TEST</t>
  </si>
  <si>
    <t>Date: 4/18/2014</t>
  </si>
  <si>
    <t>Time: 12:37:20 PM</t>
  </si>
  <si>
    <t>ID1: MDV6636_6637_4% DMSO</t>
  </si>
  <si>
    <t>ID2: 100uM_3.16fold</t>
  </si>
  <si>
    <t>ID3: 30min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</si>
  <si>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</si>
  <si>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</si>
  <si>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</si>
  <si>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</si>
  <si>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</si>
  <si>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</si>
  <si>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</si>
  <si>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</si>
  <si>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</si>
  <si>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</si>
  <si>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Plate Map</t>
  </si>
  <si>
    <t>MDV6637(4% DMSO)_100µM_3.16 fold upto 8 dilutions</t>
  </si>
  <si>
    <t>MDV6636(4% DMSO)_100µM_3.16 fold upto 8 dilutions</t>
  </si>
  <si>
    <t>VC (4% DMSO)</t>
  </si>
  <si>
    <t>Buffer control</t>
  </si>
  <si>
    <t>Analysis</t>
  </si>
  <si>
    <t>Test ID: 785</t>
  </si>
  <si>
    <t>Time: 2:03:45 PM</t>
  </si>
  <si>
    <t>ID3: 2h</t>
  </si>
  <si>
    <t>Controls</t>
  </si>
  <si>
    <t>n1</t>
  </si>
  <si>
    <t>n2</t>
  </si>
  <si>
    <t>n3</t>
  </si>
  <si>
    <t>Avg</t>
  </si>
  <si>
    <t>Fold</t>
  </si>
  <si>
    <t>SD</t>
  </si>
  <si>
    <t>%CV</t>
  </si>
  <si>
    <t xml:space="preserve"> vc (4 %DMSO)</t>
  </si>
  <si>
    <t>CPD</t>
  </si>
  <si>
    <t>Conc.(M)</t>
  </si>
  <si>
    <t>MDV6636</t>
  </si>
  <si>
    <t>MDV6637</t>
  </si>
  <si>
    <t>30min</t>
  </si>
  <si>
    <t>2h</t>
  </si>
  <si>
    <t>insoluble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</si>
</sst>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2" xfId="0" applyBorder="1"/>
    <xf numFmtId="0" fontId="0" fillId="0" borderId="7" xfId="0" applyBorder="1"/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11" fontId="0" fillId="0" borderId="11" xfId="0" applyNumberFormat="1" applyBorder="1" applyAlignment="1">
      <alignment horizontal="center"/>
    </xf>
    <xf numFmtId="11" fontId="0" fillId="0" borderId="12" xfId="0" applyNumberForma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58"/>
  <sheetViews>
    <sheetView tabSelected="1" topLeftCell="A29" workbookViewId="0">
      <selection activeCell="P43" sqref="P43"/>
    </sheetView>
  </sheetViews>
  <sheetFormatPr defaultRowHeight="15"/>
  <cols>
    <col min="1" max="1" width="4.28515625" customWidth="1"/>
    <col min="2" max="2" width="15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3">
        <v>7</v>
      </c>
      <c r="I13" s="3">
        <v>8</v>
      </c>
      <c r="J13" s="3">
        <v>9</v>
      </c>
      <c r="K13" s="3">
        <v>10</v>
      </c>
      <c r="L13" s="3">
        <v>11</v>
      </c>
      <c r="M13" s="3">
        <v>12</v>
      </c>
    </row>
    <row r="14" spans="1:13">
      <c r="A14" s="3" t="s">
        <v>11</v>
      </c>
      <c r="B14" s="4">
        <v>35491</v>
      </c>
      <c r="C14" s="5">
        <v>32632</v>
      </c>
      <c r="D14" s="5">
        <v>31700</v>
      </c>
      <c r="E14" s="5">
        <v>35106</v>
      </c>
      <c r="F14" s="5">
        <v>34417</v>
      </c>
      <c r="G14" s="5">
        <v>34240</v>
      </c>
      <c r="H14" s="5">
        <v>400</v>
      </c>
      <c r="I14" s="5">
        <v>375</v>
      </c>
      <c r="J14" s="5">
        <v>326</v>
      </c>
      <c r="K14" s="5"/>
      <c r="L14" s="5"/>
      <c r="M14" s="6"/>
    </row>
    <row r="15" spans="1:13">
      <c r="A15" s="3" t="s">
        <v>12</v>
      </c>
      <c r="B15" s="7">
        <v>1354</v>
      </c>
      <c r="C15" s="8">
        <v>1509</v>
      </c>
      <c r="D15" s="8">
        <v>1459</v>
      </c>
      <c r="E15" s="8">
        <v>1402</v>
      </c>
      <c r="F15" s="8">
        <v>1255</v>
      </c>
      <c r="G15" s="8">
        <v>1521</v>
      </c>
      <c r="H15" s="8">
        <v>467</v>
      </c>
      <c r="I15" s="8">
        <v>486</v>
      </c>
      <c r="J15" s="8">
        <v>432</v>
      </c>
      <c r="K15" s="8"/>
      <c r="L15" s="8"/>
      <c r="M15" s="9"/>
    </row>
    <row r="16" spans="1:13">
      <c r="A16" s="3" t="s">
        <v>13</v>
      </c>
      <c r="B16" s="7">
        <v>3582</v>
      </c>
      <c r="C16" s="8">
        <v>498</v>
      </c>
      <c r="D16" s="8">
        <v>419</v>
      </c>
      <c r="E16" s="8">
        <v>405</v>
      </c>
      <c r="F16" s="8">
        <v>414</v>
      </c>
      <c r="G16" s="8">
        <v>451</v>
      </c>
      <c r="H16" s="8"/>
      <c r="I16" s="8"/>
      <c r="J16" s="8"/>
      <c r="K16" s="8"/>
      <c r="L16" s="8"/>
      <c r="M16" s="9"/>
    </row>
    <row r="17" spans="1:13">
      <c r="A17" s="3" t="s">
        <v>14</v>
      </c>
      <c r="B17" s="7">
        <v>429</v>
      </c>
      <c r="C17" s="8">
        <v>557</v>
      </c>
      <c r="D17" s="8">
        <v>536</v>
      </c>
      <c r="E17" s="8">
        <v>542</v>
      </c>
      <c r="F17" s="8">
        <v>488</v>
      </c>
      <c r="G17" s="8">
        <v>432</v>
      </c>
      <c r="H17" s="8"/>
      <c r="I17" s="8"/>
      <c r="J17" s="8"/>
      <c r="K17" s="8"/>
      <c r="L17" s="8"/>
      <c r="M17" s="9"/>
    </row>
    <row r="18" spans="1:13">
      <c r="A18" s="3" t="s">
        <v>15</v>
      </c>
      <c r="B18" s="7">
        <v>398</v>
      </c>
      <c r="C18" s="8">
        <v>418</v>
      </c>
      <c r="D18" s="8">
        <v>368</v>
      </c>
      <c r="E18" s="8">
        <v>417</v>
      </c>
      <c r="F18" s="8">
        <v>2308</v>
      </c>
      <c r="G18" s="8">
        <v>472</v>
      </c>
      <c r="H18" s="8"/>
      <c r="I18" s="8"/>
      <c r="J18" s="8"/>
      <c r="K18" s="8"/>
      <c r="L18" s="8"/>
      <c r="M18" s="9"/>
    </row>
    <row r="19" spans="1:13">
      <c r="A19" s="3" t="s">
        <v>16</v>
      </c>
      <c r="B19" s="7">
        <v>465</v>
      </c>
      <c r="C19" s="8">
        <v>317</v>
      </c>
      <c r="D19" s="8">
        <v>392</v>
      </c>
      <c r="E19" s="8">
        <v>298</v>
      </c>
      <c r="F19" s="8">
        <v>333</v>
      </c>
      <c r="G19" s="8">
        <v>335</v>
      </c>
      <c r="H19" s="8"/>
      <c r="I19" s="8"/>
      <c r="J19" s="8"/>
      <c r="K19" s="8"/>
      <c r="L19" s="8"/>
      <c r="M19" s="9"/>
    </row>
    <row r="20" spans="1:13">
      <c r="A20" s="3" t="s">
        <v>17</v>
      </c>
      <c r="B20" s="7">
        <v>395</v>
      </c>
      <c r="C20" s="8">
        <v>355</v>
      </c>
      <c r="D20" s="8">
        <v>346</v>
      </c>
      <c r="E20" s="8">
        <v>426</v>
      </c>
      <c r="F20" s="8">
        <v>442</v>
      </c>
      <c r="G20" s="8">
        <v>451</v>
      </c>
      <c r="H20" s="8"/>
      <c r="I20" s="8"/>
      <c r="J20" s="8"/>
      <c r="K20" s="8"/>
      <c r="L20" s="8"/>
      <c r="M20" s="9"/>
    </row>
    <row r="21" spans="1:13">
      <c r="A21" s="3" t="s">
        <v>18</v>
      </c>
      <c r="B21" s="10">
        <v>361</v>
      </c>
      <c r="C21" s="11">
        <v>301</v>
      </c>
      <c r="D21" s="11">
        <v>367</v>
      </c>
      <c r="E21" s="11">
        <v>395</v>
      </c>
      <c r="F21" s="11">
        <v>585</v>
      </c>
      <c r="G21" s="11">
        <v>440</v>
      </c>
      <c r="H21" s="11"/>
      <c r="I21" s="11"/>
      <c r="J21" s="11"/>
      <c r="K21" s="11"/>
      <c r="L21" s="11"/>
      <c r="M21" s="12"/>
    </row>
    <row r="24" spans="1:13">
      <c r="B24" t="s">
        <v>19</v>
      </c>
    </row>
    <row r="25" spans="1:13">
      <c r="B25" s="3">
        <v>1</v>
      </c>
      <c r="C25" s="3">
        <v>2</v>
      </c>
      <c r="D25" s="3">
        <v>3</v>
      </c>
      <c r="E25" s="3">
        <v>4</v>
      </c>
      <c r="F25" s="3">
        <v>5</v>
      </c>
      <c r="G25" s="3">
        <v>6</v>
      </c>
      <c r="H25" s="3">
        <v>7</v>
      </c>
      <c r="I25" s="3">
        <v>8</v>
      </c>
      <c r="J25" s="3">
        <v>9</v>
      </c>
      <c r="K25" s="3">
        <v>10</v>
      </c>
      <c r="L25" s="3">
        <v>11</v>
      </c>
      <c r="M25" s="3">
        <v>12</v>
      </c>
    </row>
    <row r="26" spans="1:13">
      <c r="A26" s="3" t="s">
        <v>11</v>
      </c>
      <c r="B26" s="26" t="s">
        <v>21</v>
      </c>
      <c r="C26" s="27"/>
      <c r="D26" s="28"/>
      <c r="E26" s="26" t="s">
        <v>20</v>
      </c>
      <c r="F26" s="27"/>
      <c r="G26" s="28"/>
      <c r="H26" s="35" t="s">
        <v>22</v>
      </c>
      <c r="I26" s="35"/>
      <c r="J26" s="35"/>
      <c r="K26" s="5"/>
      <c r="L26" s="5"/>
      <c r="M26" s="6"/>
    </row>
    <row r="27" spans="1:13">
      <c r="A27" s="3" t="s">
        <v>12</v>
      </c>
      <c r="B27" s="29"/>
      <c r="C27" s="30"/>
      <c r="D27" s="31"/>
      <c r="E27" s="29"/>
      <c r="F27" s="30"/>
      <c r="G27" s="31"/>
      <c r="H27" s="35" t="s">
        <v>23</v>
      </c>
      <c r="I27" s="35"/>
      <c r="J27" s="35"/>
      <c r="K27" s="8"/>
      <c r="L27" s="8"/>
      <c r="M27" s="9"/>
    </row>
    <row r="28" spans="1:13">
      <c r="A28" s="3" t="s">
        <v>13</v>
      </c>
      <c r="B28" s="29"/>
      <c r="C28" s="30"/>
      <c r="D28" s="31"/>
      <c r="E28" s="29"/>
      <c r="F28" s="30"/>
      <c r="G28" s="31"/>
      <c r="H28" s="8"/>
      <c r="I28" s="8"/>
      <c r="J28" s="8"/>
      <c r="K28" s="8"/>
      <c r="L28" s="8"/>
      <c r="M28" s="9"/>
    </row>
    <row r="29" spans="1:13">
      <c r="A29" s="3" t="s">
        <v>14</v>
      </c>
      <c r="B29" s="29"/>
      <c r="C29" s="30"/>
      <c r="D29" s="31"/>
      <c r="E29" s="29"/>
      <c r="F29" s="30"/>
      <c r="G29" s="31"/>
      <c r="H29" s="8"/>
      <c r="I29" s="8"/>
      <c r="J29" s="8"/>
      <c r="K29" s="8"/>
      <c r="L29" s="8"/>
      <c r="M29" s="9"/>
    </row>
    <row r="30" spans="1:13">
      <c r="A30" s="3" t="s">
        <v>15</v>
      </c>
      <c r="B30" s="29"/>
      <c r="C30" s="30"/>
      <c r="D30" s="31"/>
      <c r="E30" s="29"/>
      <c r="F30" s="30"/>
      <c r="G30" s="31"/>
      <c r="H30" s="8"/>
      <c r="I30" s="8"/>
      <c r="J30" s="8"/>
      <c r="K30" s="8"/>
      <c r="L30" s="8"/>
      <c r="M30" s="9"/>
    </row>
    <row r="31" spans="1:13">
      <c r="A31" s="3" t="s">
        <v>16</v>
      </c>
      <c r="B31" s="29"/>
      <c r="C31" s="30"/>
      <c r="D31" s="31"/>
      <c r="E31" s="29"/>
      <c r="F31" s="30"/>
      <c r="G31" s="31"/>
      <c r="H31" s="8"/>
      <c r="I31" s="8"/>
      <c r="J31" s="8"/>
      <c r="K31" s="8"/>
      <c r="L31" s="8"/>
      <c r="M31" s="9"/>
    </row>
    <row r="32" spans="1:13">
      <c r="A32" s="3" t="s">
        <v>17</v>
      </c>
      <c r="B32" s="29"/>
      <c r="C32" s="30"/>
      <c r="D32" s="31"/>
      <c r="E32" s="29"/>
      <c r="F32" s="30"/>
      <c r="G32" s="31"/>
      <c r="H32" s="8"/>
      <c r="I32" s="8"/>
      <c r="J32" s="8"/>
      <c r="K32" s="8"/>
      <c r="L32" s="8"/>
      <c r="M32" s="9"/>
    </row>
    <row r="33" spans="1:13">
      <c r="A33" s="3" t="s">
        <v>18</v>
      </c>
      <c r="B33" s="32"/>
      <c r="C33" s="33"/>
      <c r="D33" s="34"/>
      <c r="E33" s="32"/>
      <c r="F33" s="33"/>
      <c r="G33" s="34"/>
      <c r="H33" s="11"/>
      <c r="I33" s="11"/>
      <c r="J33" s="11"/>
      <c r="K33" s="11"/>
      <c r="L33" s="11"/>
      <c r="M33" s="12"/>
    </row>
    <row r="36" spans="1:13">
      <c r="B36" s="2" t="s">
        <v>24</v>
      </c>
    </row>
    <row r="38" spans="1:13">
      <c r="B38" s="14" t="s">
        <v>28</v>
      </c>
      <c r="C38" s="14"/>
      <c r="D38" s="14"/>
      <c r="E38" s="14"/>
      <c r="F38" s="14"/>
      <c r="G38" s="14"/>
      <c r="H38" s="14"/>
      <c r="I38" s="14"/>
    </row>
    <row r="39" spans="1:13">
      <c r="B39" s="36"/>
      <c r="C39" s="37" t="s">
        <v>29</v>
      </c>
      <c r="D39" s="38" t="s">
        <v>30</v>
      </c>
      <c r="E39" s="38" t="s">
        <v>31</v>
      </c>
      <c r="F39" s="39" t="s">
        <v>32</v>
      </c>
      <c r="G39" s="39" t="s">
        <v>33</v>
      </c>
      <c r="H39" s="37" t="s">
        <v>34</v>
      </c>
      <c r="I39" s="13" t="s">
        <v>35</v>
      </c>
    </row>
    <row r="40" spans="1:13">
      <c r="B40" s="58" t="s">
        <v>36</v>
      </c>
      <c r="C40" s="37">
        <f>H14</f>
        <v>400</v>
      </c>
      <c r="D40" s="38">
        <f t="shared" ref="D40:E40" si="0">I14</f>
        <v>375</v>
      </c>
      <c r="E40" s="40">
        <f t="shared" si="0"/>
        <v>326</v>
      </c>
      <c r="F40" s="52">
        <f>AVERAGE(C40:E40)</f>
        <v>367</v>
      </c>
      <c r="G40" s="50">
        <f>F40/$F$40</f>
        <v>1</v>
      </c>
      <c r="H40" s="60">
        <f>STDEV(C40:E40)</f>
        <v>37.643060449437421</v>
      </c>
      <c r="I40" s="61">
        <f>H40/F40*100</f>
        <v>10.256964700119187</v>
      </c>
    </row>
    <row r="41" spans="1:13">
      <c r="B41" s="59" t="s">
        <v>23</v>
      </c>
      <c r="C41" s="42">
        <f>H15</f>
        <v>467</v>
      </c>
      <c r="D41" s="43">
        <f t="shared" ref="D41" si="1">I15</f>
        <v>486</v>
      </c>
      <c r="E41" s="44">
        <f t="shared" ref="E41" si="2">J15</f>
        <v>432</v>
      </c>
      <c r="F41" s="57">
        <f>AVERAGE(C41:E41)</f>
        <v>461.66666666666669</v>
      </c>
      <c r="G41" s="45">
        <f>F41/$F$40</f>
        <v>1.2579473206176204</v>
      </c>
      <c r="H41" s="46">
        <f>STDEV(C41:E41)</f>
        <v>27.392213005401992</v>
      </c>
      <c r="I41" s="47">
        <f>H41/F41*100</f>
        <v>5.9333313369101779</v>
      </c>
    </row>
    <row r="42" spans="1:13">
      <c r="B42" s="14"/>
      <c r="C42" s="14"/>
      <c r="D42" s="14"/>
      <c r="E42" s="14"/>
      <c r="F42" s="14"/>
      <c r="G42" s="14"/>
      <c r="H42" s="14"/>
      <c r="I42" s="14"/>
    </row>
    <row r="43" spans="1:13">
      <c r="B43" s="14"/>
      <c r="C43" s="14"/>
      <c r="D43" s="14"/>
      <c r="E43" s="14"/>
      <c r="F43" s="14"/>
      <c r="G43" s="14"/>
      <c r="H43" s="14"/>
      <c r="I43" s="14"/>
    </row>
    <row r="44" spans="1:13">
      <c r="B44" s="48" t="s">
        <v>37</v>
      </c>
      <c r="C44" s="49" t="s">
        <v>38</v>
      </c>
      <c r="D44" s="38" t="s">
        <v>29</v>
      </c>
      <c r="E44" s="38" t="s">
        <v>30</v>
      </c>
      <c r="F44" s="38" t="s">
        <v>31</v>
      </c>
      <c r="G44" s="38" t="s">
        <v>32</v>
      </c>
      <c r="H44" s="38" t="s">
        <v>33</v>
      </c>
      <c r="I44" s="38" t="s">
        <v>34</v>
      </c>
      <c r="J44" s="40" t="s">
        <v>35</v>
      </c>
    </row>
    <row r="45" spans="1:13">
      <c r="B45" s="62" t="s">
        <v>39</v>
      </c>
      <c r="C45" s="69">
        <v>1E-4</v>
      </c>
      <c r="D45" s="37">
        <f>B14</f>
        <v>35491</v>
      </c>
      <c r="E45" s="38">
        <f t="shared" ref="E45:F45" si="3">C14</f>
        <v>32632</v>
      </c>
      <c r="F45" s="38">
        <f t="shared" si="3"/>
        <v>31700</v>
      </c>
      <c r="G45" s="66">
        <f>AVERAGE(D45:F45)</f>
        <v>33274.333333333336</v>
      </c>
      <c r="H45" s="72">
        <f>G45/$F$40</f>
        <v>90.665758401453232</v>
      </c>
      <c r="I45" s="51">
        <f>STDEV(D45:F45)</f>
        <v>1975.4402884757751</v>
      </c>
      <c r="J45" s="52">
        <f>I45/G45*100</f>
        <v>5.9368290528508707</v>
      </c>
    </row>
    <row r="46" spans="1:13">
      <c r="B46" s="63"/>
      <c r="C46" s="70">
        <f>C45/3.16</f>
        <v>3.1645569620253167E-5</v>
      </c>
      <c r="D46" s="65">
        <f t="shared" ref="D46:D51" si="4">B15</f>
        <v>1354</v>
      </c>
      <c r="E46" s="53">
        <f t="shared" ref="E46:E51" si="5">C15</f>
        <v>1509</v>
      </c>
      <c r="F46" s="53">
        <f t="shared" ref="F46:F51" si="6">D15</f>
        <v>1459</v>
      </c>
      <c r="G46" s="67">
        <f t="shared" ref="G46:G51" si="7">AVERAGE(D46:F46)</f>
        <v>1440.6666666666667</v>
      </c>
      <c r="H46" s="73">
        <f t="shared" ref="H46:H58" si="8">G46/$F$40</f>
        <v>3.9255222524977293</v>
      </c>
      <c r="I46" s="54">
        <f t="shared" ref="I46:I51" si="9">STDEV(D46:F46)</f>
        <v>79.109628575373108</v>
      </c>
      <c r="J46" s="55">
        <f t="shared" ref="J46:J51" si="10">I46/G46*100</f>
        <v>5.491181992737606</v>
      </c>
    </row>
    <row r="47" spans="1:13">
      <c r="B47" s="63"/>
      <c r="C47" s="70">
        <f t="shared" ref="C47:C51" si="11">C46/3.16</f>
        <v>1.00144207659029E-5</v>
      </c>
      <c r="D47" s="81">
        <f t="shared" si="4"/>
        <v>3582</v>
      </c>
      <c r="E47" s="53">
        <f t="shared" si="5"/>
        <v>498</v>
      </c>
      <c r="F47" s="53">
        <f t="shared" si="6"/>
        <v>419</v>
      </c>
      <c r="G47" s="67">
        <f>AVERAGE(E47:F47)</f>
        <v>458.5</v>
      </c>
      <c r="H47" s="73">
        <f t="shared" si="8"/>
        <v>1.2493188010899183</v>
      </c>
      <c r="I47" s="54">
        <f>STDEV(E47:F47)</f>
        <v>55.861435713737258</v>
      </c>
      <c r="J47" s="55">
        <f t="shared" si="10"/>
        <v>12.18351923963735</v>
      </c>
    </row>
    <row r="48" spans="1:13">
      <c r="B48" s="63"/>
      <c r="C48" s="70">
        <f t="shared" si="11"/>
        <v>3.1691204955388923E-6</v>
      </c>
      <c r="D48" s="65">
        <f t="shared" si="4"/>
        <v>429</v>
      </c>
      <c r="E48" s="53">
        <f t="shared" si="5"/>
        <v>557</v>
      </c>
      <c r="F48" s="53">
        <f t="shared" si="6"/>
        <v>536</v>
      </c>
      <c r="G48" s="67">
        <f t="shared" si="7"/>
        <v>507.33333333333331</v>
      </c>
      <c r="H48" s="73">
        <f t="shared" si="8"/>
        <v>1.3823796548592189</v>
      </c>
      <c r="I48" s="54">
        <f t="shared" si="9"/>
        <v>68.64643714959513</v>
      </c>
      <c r="J48" s="55">
        <f t="shared" si="10"/>
        <v>13.530835180603509</v>
      </c>
    </row>
    <row r="49" spans="2:10">
      <c r="B49" s="63"/>
      <c r="C49" s="70">
        <f t="shared" si="11"/>
        <v>1.0028862327654721E-6</v>
      </c>
      <c r="D49" s="65">
        <f t="shared" si="4"/>
        <v>398</v>
      </c>
      <c r="E49" s="53">
        <f t="shared" si="5"/>
        <v>418</v>
      </c>
      <c r="F49" s="53">
        <f t="shared" si="6"/>
        <v>368</v>
      </c>
      <c r="G49" s="67">
        <f t="shared" si="7"/>
        <v>394.66666666666669</v>
      </c>
      <c r="H49" s="73">
        <f t="shared" si="8"/>
        <v>1.0753860127157131</v>
      </c>
      <c r="I49" s="54">
        <f t="shared" si="9"/>
        <v>25.166114784236026</v>
      </c>
      <c r="J49" s="55">
        <f t="shared" si="10"/>
        <v>6.3765493541138571</v>
      </c>
    </row>
    <row r="50" spans="2:10">
      <c r="B50" s="63"/>
      <c r="C50" s="70">
        <f t="shared" si="11"/>
        <v>3.1736906100173168E-7</v>
      </c>
      <c r="D50" s="65">
        <f t="shared" si="4"/>
        <v>465</v>
      </c>
      <c r="E50" s="53">
        <f t="shared" si="5"/>
        <v>317</v>
      </c>
      <c r="F50" s="53">
        <f t="shared" si="6"/>
        <v>392</v>
      </c>
      <c r="G50" s="67">
        <f t="shared" si="7"/>
        <v>391.33333333333331</v>
      </c>
      <c r="H50" s="73">
        <f t="shared" si="8"/>
        <v>1.0663033605812897</v>
      </c>
      <c r="I50" s="54">
        <f t="shared" si="9"/>
        <v>74.002252217978764</v>
      </c>
      <c r="J50" s="55">
        <f t="shared" si="10"/>
        <v>18.910285916008203</v>
      </c>
    </row>
    <row r="51" spans="2:10">
      <c r="B51" s="64"/>
      <c r="C51" s="70">
        <f t="shared" si="11"/>
        <v>1.0043324715244673E-7</v>
      </c>
      <c r="D51" s="42">
        <f t="shared" si="4"/>
        <v>395</v>
      </c>
      <c r="E51" s="43">
        <f t="shared" si="5"/>
        <v>355</v>
      </c>
      <c r="F51" s="43">
        <f t="shared" si="6"/>
        <v>346</v>
      </c>
      <c r="G51" s="68">
        <f t="shared" si="7"/>
        <v>365.33333333333331</v>
      </c>
      <c r="H51" s="74">
        <f t="shared" si="8"/>
        <v>0.99545867393278831</v>
      </c>
      <c r="I51" s="56">
        <f t="shared" si="9"/>
        <v>26.083200212653029</v>
      </c>
      <c r="J51" s="57">
        <f t="shared" si="10"/>
        <v>7.1395621020035671</v>
      </c>
    </row>
    <row r="52" spans="2:10">
      <c r="B52" s="62" t="s">
        <v>40</v>
      </c>
      <c r="C52" s="69">
        <v>1E-4</v>
      </c>
      <c r="D52" s="37">
        <f>E14</f>
        <v>35106</v>
      </c>
      <c r="E52" s="38">
        <f t="shared" ref="E52:F52" si="12">F14</f>
        <v>34417</v>
      </c>
      <c r="F52" s="38">
        <f t="shared" si="12"/>
        <v>34240</v>
      </c>
      <c r="G52" s="66">
        <f t="shared" ref="G52:G58" si="13">AVERAGE(D52:F52)</f>
        <v>34587.666666666664</v>
      </c>
      <c r="H52" s="72">
        <f t="shared" si="8"/>
        <v>94.244323342415981</v>
      </c>
      <c r="I52" s="51">
        <f t="shared" ref="I52:I58" si="14">STDEV(D52:F52)</f>
        <v>457.53069113804145</v>
      </c>
      <c r="J52" s="52">
        <f t="shared" ref="J52:J58" si="15">I52/G52*100</f>
        <v>1.3228145614661531</v>
      </c>
    </row>
    <row r="53" spans="2:10">
      <c r="B53" s="63"/>
      <c r="C53" s="70">
        <f>C52/3.16</f>
        <v>3.1645569620253167E-5</v>
      </c>
      <c r="D53" s="65">
        <f t="shared" ref="D53:F58" si="16">E15</f>
        <v>1402</v>
      </c>
      <c r="E53" s="53">
        <f t="shared" si="16"/>
        <v>1255</v>
      </c>
      <c r="F53" s="53">
        <f t="shared" si="16"/>
        <v>1521</v>
      </c>
      <c r="G53" s="67">
        <f t="shared" si="13"/>
        <v>1392.6666666666667</v>
      </c>
      <c r="H53" s="73">
        <f t="shared" si="8"/>
        <v>3.7947320617620348</v>
      </c>
      <c r="I53" s="54">
        <f t="shared" si="14"/>
        <v>133.24538766251345</v>
      </c>
      <c r="J53" s="55">
        <f t="shared" si="15"/>
        <v>9.5676439202379218</v>
      </c>
    </row>
    <row r="54" spans="2:10">
      <c r="B54" s="63"/>
      <c r="C54" s="70">
        <f t="shared" ref="C54:C58" si="17">C53/3.16</f>
        <v>1.00144207659029E-5</v>
      </c>
      <c r="D54" s="65">
        <f t="shared" si="16"/>
        <v>405</v>
      </c>
      <c r="E54" s="53">
        <f t="shared" si="16"/>
        <v>414</v>
      </c>
      <c r="F54" s="53">
        <f t="shared" si="16"/>
        <v>451</v>
      </c>
      <c r="G54" s="67">
        <f t="shared" si="13"/>
        <v>423.33333333333331</v>
      </c>
      <c r="H54" s="73">
        <f t="shared" si="8"/>
        <v>1.1534968210717529</v>
      </c>
      <c r="I54" s="54">
        <f t="shared" si="14"/>
        <v>24.378952670968332</v>
      </c>
      <c r="J54" s="55">
        <f t="shared" si="15"/>
        <v>5.7588077175515746</v>
      </c>
    </row>
    <row r="55" spans="2:10">
      <c r="B55" s="63"/>
      <c r="C55" s="70">
        <f t="shared" si="17"/>
        <v>3.1691204955388923E-6</v>
      </c>
      <c r="D55" s="65">
        <f t="shared" si="16"/>
        <v>542</v>
      </c>
      <c r="E55" s="53">
        <f t="shared" si="16"/>
        <v>488</v>
      </c>
      <c r="F55" s="53">
        <f t="shared" si="16"/>
        <v>432</v>
      </c>
      <c r="G55" s="67">
        <f t="shared" si="13"/>
        <v>487.33333333333331</v>
      </c>
      <c r="H55" s="73">
        <f t="shared" si="8"/>
        <v>1.3278837420526792</v>
      </c>
      <c r="I55" s="54">
        <f t="shared" si="14"/>
        <v>55.003030219555306</v>
      </c>
      <c r="J55" s="55">
        <f t="shared" si="15"/>
        <v>11.286531508800678</v>
      </c>
    </row>
    <row r="56" spans="2:10">
      <c r="B56" s="63"/>
      <c r="C56" s="70">
        <f t="shared" si="17"/>
        <v>1.0028862327654721E-6</v>
      </c>
      <c r="D56" s="65">
        <f t="shared" si="16"/>
        <v>417</v>
      </c>
      <c r="E56" s="80">
        <f t="shared" si="16"/>
        <v>2308</v>
      </c>
      <c r="F56" s="53">
        <f t="shared" si="16"/>
        <v>472</v>
      </c>
      <c r="G56" s="67">
        <f>AVERAGE(D56,F56)</f>
        <v>444.5</v>
      </c>
      <c r="H56" s="73">
        <f t="shared" si="8"/>
        <v>1.2111716621253406</v>
      </c>
      <c r="I56" s="54">
        <f>STDEV(D56,F56)</f>
        <v>38.890872965260115</v>
      </c>
      <c r="J56" s="55">
        <f t="shared" si="15"/>
        <v>8.7493527480900148</v>
      </c>
    </row>
    <row r="57" spans="2:10">
      <c r="B57" s="63"/>
      <c r="C57" s="70">
        <f t="shared" si="17"/>
        <v>3.1736906100173168E-7</v>
      </c>
      <c r="D57" s="65">
        <f t="shared" si="16"/>
        <v>298</v>
      </c>
      <c r="E57" s="53">
        <f t="shared" si="16"/>
        <v>333</v>
      </c>
      <c r="F57" s="53">
        <f t="shared" si="16"/>
        <v>335</v>
      </c>
      <c r="G57" s="67">
        <f t="shared" si="13"/>
        <v>322</v>
      </c>
      <c r="H57" s="73">
        <f t="shared" si="8"/>
        <v>0.87738419618528607</v>
      </c>
      <c r="I57" s="54">
        <f t="shared" si="14"/>
        <v>20.808652046684813</v>
      </c>
      <c r="J57" s="55">
        <f t="shared" si="15"/>
        <v>6.4623143002126753</v>
      </c>
    </row>
    <row r="58" spans="2:10">
      <c r="B58" s="64"/>
      <c r="C58" s="70">
        <f t="shared" si="17"/>
        <v>1.0043324715244673E-7</v>
      </c>
      <c r="D58" s="42">
        <f t="shared" si="16"/>
        <v>426</v>
      </c>
      <c r="E58" s="43">
        <f t="shared" si="16"/>
        <v>442</v>
      </c>
      <c r="F58" s="43">
        <f t="shared" si="16"/>
        <v>451</v>
      </c>
      <c r="G58" s="68">
        <f t="shared" si="13"/>
        <v>439.66666666666669</v>
      </c>
      <c r="H58" s="74">
        <f t="shared" si="8"/>
        <v>1.1980018165304269</v>
      </c>
      <c r="I58" s="56">
        <f t="shared" si="14"/>
        <v>12.66227994214762</v>
      </c>
      <c r="J58" s="57">
        <f t="shared" si="15"/>
        <v>2.8799726934376695</v>
      </c>
    </row>
  </sheetData>
  <mergeCells count="6">
    <mergeCell ref="B52:B58"/>
    <mergeCell ref="B26:D33"/>
    <mergeCell ref="E26:G33"/>
    <mergeCell ref="H26:J26"/>
    <mergeCell ref="H27:J27"/>
    <mergeCell ref="B45:B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58"/>
  <sheetViews>
    <sheetView topLeftCell="A31" workbookViewId="0">
      <selection activeCell="P41" sqref="P41"/>
    </sheetView>
  </sheetViews>
  <sheetFormatPr defaultRowHeight="15"/>
  <cols>
    <col min="2" max="2" width="13.85546875" customWidth="1"/>
  </cols>
  <sheetData>
    <row r="3" spans="1:13">
      <c r="A3" s="15" t="s">
        <v>0</v>
      </c>
      <c r="B3" s="14"/>
      <c r="C3" s="14"/>
      <c r="D3" s="15" t="s">
        <v>1</v>
      </c>
      <c r="E3" s="14"/>
      <c r="F3" s="14"/>
      <c r="G3" s="14"/>
      <c r="H3" s="14"/>
      <c r="I3" s="14"/>
      <c r="J3" s="14"/>
      <c r="K3" s="15" t="s">
        <v>25</v>
      </c>
      <c r="L3" s="14"/>
      <c r="M3" s="14"/>
    </row>
    <row r="4" spans="1:13">
      <c r="A4" s="15" t="s">
        <v>3</v>
      </c>
      <c r="B4" s="14"/>
      <c r="C4" s="14"/>
      <c r="D4" s="14"/>
      <c r="E4" s="14"/>
      <c r="F4" s="14"/>
      <c r="G4" s="14"/>
      <c r="H4" s="14"/>
      <c r="I4" s="15" t="s">
        <v>4</v>
      </c>
      <c r="J4" s="14"/>
      <c r="K4" s="15" t="s">
        <v>26</v>
      </c>
      <c r="L4" s="14"/>
      <c r="M4" s="14"/>
    </row>
    <row r="5" spans="1:13">
      <c r="A5" s="15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>
      <c r="A6" s="15" t="s">
        <v>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>
      <c r="A7" s="15" t="s">
        <v>27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>
      <c r="A8" s="15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12" spans="1:13">
      <c r="A12" s="14"/>
      <c r="B12" s="14" t="s">
        <v>10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14"/>
      <c r="B13" s="16">
        <v>1</v>
      </c>
      <c r="C13" s="16">
        <v>2</v>
      </c>
      <c r="D13" s="16">
        <v>3</v>
      </c>
      <c r="E13" s="16">
        <v>4</v>
      </c>
      <c r="F13" s="16">
        <v>5</v>
      </c>
      <c r="G13" s="16">
        <v>6</v>
      </c>
      <c r="H13" s="16">
        <v>7</v>
      </c>
      <c r="I13" s="16">
        <v>8</v>
      </c>
      <c r="J13" s="16">
        <v>9</v>
      </c>
      <c r="K13" s="16">
        <v>10</v>
      </c>
      <c r="L13" s="16">
        <v>11</v>
      </c>
      <c r="M13" s="16">
        <v>12</v>
      </c>
    </row>
    <row r="14" spans="1:13">
      <c r="A14" s="16" t="s">
        <v>11</v>
      </c>
      <c r="B14" s="17">
        <v>38393</v>
      </c>
      <c r="C14" s="18">
        <v>36154</v>
      </c>
      <c r="D14" s="18">
        <v>34266</v>
      </c>
      <c r="E14" s="18">
        <v>42023</v>
      </c>
      <c r="F14" s="18">
        <v>41561</v>
      </c>
      <c r="G14" s="18">
        <v>40917</v>
      </c>
      <c r="H14" s="18">
        <v>387</v>
      </c>
      <c r="I14" s="18">
        <v>381</v>
      </c>
      <c r="J14" s="18">
        <v>318</v>
      </c>
      <c r="K14" s="18"/>
      <c r="L14" s="18"/>
      <c r="M14" s="19"/>
    </row>
    <row r="15" spans="1:13">
      <c r="A15" s="16" t="s">
        <v>12</v>
      </c>
      <c r="B15" s="20">
        <v>2087</v>
      </c>
      <c r="C15" s="21">
        <v>2280</v>
      </c>
      <c r="D15" s="21">
        <v>2206</v>
      </c>
      <c r="E15" s="21">
        <v>2110</v>
      </c>
      <c r="F15" s="21">
        <v>1841</v>
      </c>
      <c r="G15" s="21">
        <v>2096</v>
      </c>
      <c r="H15" s="21">
        <v>451</v>
      </c>
      <c r="I15" s="21">
        <v>487</v>
      </c>
      <c r="J15" s="21">
        <v>467</v>
      </c>
      <c r="K15" s="21"/>
      <c r="L15" s="21"/>
      <c r="M15" s="22"/>
    </row>
    <row r="16" spans="1:13">
      <c r="A16" s="16" t="s">
        <v>13</v>
      </c>
      <c r="B16" s="20">
        <v>2226</v>
      </c>
      <c r="C16" s="21">
        <v>515</v>
      </c>
      <c r="D16" s="21">
        <v>452</v>
      </c>
      <c r="E16" s="21">
        <v>422</v>
      </c>
      <c r="F16" s="21">
        <v>461</v>
      </c>
      <c r="G16" s="21">
        <v>461</v>
      </c>
      <c r="H16" s="21"/>
      <c r="I16" s="21"/>
      <c r="J16" s="21"/>
      <c r="K16" s="21"/>
      <c r="L16" s="21"/>
      <c r="M16" s="22"/>
    </row>
    <row r="17" spans="1:13">
      <c r="A17" s="16" t="s">
        <v>14</v>
      </c>
      <c r="B17" s="20">
        <v>432</v>
      </c>
      <c r="C17" s="21">
        <v>550</v>
      </c>
      <c r="D17" s="21">
        <v>544</v>
      </c>
      <c r="E17" s="21">
        <v>548</v>
      </c>
      <c r="F17" s="21">
        <v>522</v>
      </c>
      <c r="G17" s="21">
        <v>438</v>
      </c>
      <c r="H17" s="21"/>
      <c r="I17" s="21"/>
      <c r="J17" s="21"/>
      <c r="K17" s="21"/>
      <c r="L17" s="21"/>
      <c r="M17" s="22"/>
    </row>
    <row r="18" spans="1:13">
      <c r="A18" s="16" t="s">
        <v>15</v>
      </c>
      <c r="B18" s="20">
        <v>388</v>
      </c>
      <c r="C18" s="21">
        <v>414</v>
      </c>
      <c r="D18" s="21">
        <v>350</v>
      </c>
      <c r="E18" s="21">
        <v>791</v>
      </c>
      <c r="F18" s="21">
        <v>2427</v>
      </c>
      <c r="G18" s="21">
        <v>483</v>
      </c>
      <c r="H18" s="21"/>
      <c r="I18" s="21"/>
      <c r="J18" s="21"/>
      <c r="K18" s="21"/>
      <c r="L18" s="21"/>
      <c r="M18" s="22"/>
    </row>
    <row r="19" spans="1:13">
      <c r="A19" s="16" t="s">
        <v>16</v>
      </c>
      <c r="B19" s="20">
        <v>457</v>
      </c>
      <c r="C19" s="21">
        <v>320</v>
      </c>
      <c r="D19" s="21">
        <v>381</v>
      </c>
      <c r="E19" s="21">
        <v>339</v>
      </c>
      <c r="F19" s="21">
        <v>333</v>
      </c>
      <c r="G19" s="21">
        <v>349</v>
      </c>
      <c r="H19" s="21"/>
      <c r="I19" s="21"/>
      <c r="J19" s="21"/>
      <c r="K19" s="21"/>
      <c r="L19" s="21"/>
      <c r="M19" s="22"/>
    </row>
    <row r="20" spans="1:13">
      <c r="A20" s="16" t="s">
        <v>17</v>
      </c>
      <c r="B20" s="20">
        <v>394</v>
      </c>
      <c r="C20" s="21">
        <v>351</v>
      </c>
      <c r="D20" s="21">
        <v>343</v>
      </c>
      <c r="E20" s="21">
        <v>420</v>
      </c>
      <c r="F20" s="21">
        <v>434</v>
      </c>
      <c r="G20" s="21">
        <v>447</v>
      </c>
      <c r="H20" s="21"/>
      <c r="I20" s="21"/>
      <c r="J20" s="21"/>
      <c r="K20" s="21"/>
      <c r="L20" s="21"/>
      <c r="M20" s="22"/>
    </row>
    <row r="21" spans="1:13">
      <c r="A21" s="16" t="s">
        <v>18</v>
      </c>
      <c r="B21" s="23">
        <v>363</v>
      </c>
      <c r="C21" s="24">
        <v>297</v>
      </c>
      <c r="D21" s="24">
        <v>360</v>
      </c>
      <c r="E21" s="24">
        <v>387</v>
      </c>
      <c r="F21" s="24">
        <v>573</v>
      </c>
      <c r="G21" s="24">
        <v>431</v>
      </c>
      <c r="H21" s="24"/>
      <c r="I21" s="24"/>
      <c r="J21" s="24"/>
      <c r="K21" s="24"/>
      <c r="L21" s="24"/>
      <c r="M21" s="25"/>
    </row>
    <row r="24" spans="1:13">
      <c r="A24" s="14"/>
      <c r="B24" s="2" t="s">
        <v>19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>
      <c r="A25" s="14"/>
      <c r="B25" s="16">
        <v>1</v>
      </c>
      <c r="C25" s="16">
        <v>2</v>
      </c>
      <c r="D25" s="16">
        <v>3</v>
      </c>
      <c r="E25" s="16">
        <v>4</v>
      </c>
      <c r="F25" s="16">
        <v>5</v>
      </c>
      <c r="G25" s="16">
        <v>6</v>
      </c>
      <c r="H25" s="16">
        <v>7</v>
      </c>
      <c r="I25" s="16">
        <v>8</v>
      </c>
      <c r="J25" s="16">
        <v>9</v>
      </c>
      <c r="K25" s="16">
        <v>10</v>
      </c>
      <c r="L25" s="16">
        <v>11</v>
      </c>
      <c r="M25" s="16">
        <v>12</v>
      </c>
    </row>
    <row r="26" spans="1:13">
      <c r="A26" s="16" t="s">
        <v>11</v>
      </c>
      <c r="B26" s="26" t="s">
        <v>21</v>
      </c>
      <c r="C26" s="27"/>
      <c r="D26" s="28"/>
      <c r="E26" s="26" t="s">
        <v>20</v>
      </c>
      <c r="F26" s="27"/>
      <c r="G26" s="28"/>
      <c r="H26" s="35" t="s">
        <v>22</v>
      </c>
      <c r="I26" s="35"/>
      <c r="J26" s="35"/>
      <c r="K26" s="18"/>
      <c r="L26" s="18"/>
      <c r="M26" s="19"/>
    </row>
    <row r="27" spans="1:13">
      <c r="A27" s="16" t="s">
        <v>12</v>
      </c>
      <c r="B27" s="29"/>
      <c r="C27" s="30"/>
      <c r="D27" s="31"/>
      <c r="E27" s="29"/>
      <c r="F27" s="30"/>
      <c r="G27" s="31"/>
      <c r="H27" s="35" t="s">
        <v>23</v>
      </c>
      <c r="I27" s="35"/>
      <c r="J27" s="35"/>
      <c r="K27" s="21"/>
      <c r="L27" s="21"/>
      <c r="M27" s="22"/>
    </row>
    <row r="28" spans="1:13">
      <c r="A28" s="16" t="s">
        <v>13</v>
      </c>
      <c r="B28" s="29"/>
      <c r="C28" s="30"/>
      <c r="D28" s="31"/>
      <c r="E28" s="29"/>
      <c r="F28" s="30"/>
      <c r="G28" s="31"/>
      <c r="H28" s="21"/>
      <c r="I28" s="21"/>
      <c r="J28" s="21"/>
      <c r="K28" s="21"/>
      <c r="L28" s="21"/>
      <c r="M28" s="22"/>
    </row>
    <row r="29" spans="1:13">
      <c r="A29" s="16" t="s">
        <v>14</v>
      </c>
      <c r="B29" s="29"/>
      <c r="C29" s="30"/>
      <c r="D29" s="31"/>
      <c r="E29" s="29"/>
      <c r="F29" s="30"/>
      <c r="G29" s="31"/>
      <c r="H29" s="21"/>
      <c r="I29" s="21"/>
      <c r="J29" s="21"/>
      <c r="K29" s="21"/>
      <c r="L29" s="21"/>
      <c r="M29" s="22"/>
    </row>
    <row r="30" spans="1:13">
      <c r="A30" s="16" t="s">
        <v>15</v>
      </c>
      <c r="B30" s="29"/>
      <c r="C30" s="30"/>
      <c r="D30" s="31"/>
      <c r="E30" s="29"/>
      <c r="F30" s="30"/>
      <c r="G30" s="31"/>
      <c r="H30" s="21"/>
      <c r="I30" s="21"/>
      <c r="J30" s="21"/>
      <c r="K30" s="21"/>
      <c r="L30" s="21"/>
      <c r="M30" s="22"/>
    </row>
    <row r="31" spans="1:13">
      <c r="A31" s="16" t="s">
        <v>16</v>
      </c>
      <c r="B31" s="29"/>
      <c r="C31" s="30"/>
      <c r="D31" s="31"/>
      <c r="E31" s="29"/>
      <c r="F31" s="30"/>
      <c r="G31" s="31"/>
      <c r="H31" s="21"/>
      <c r="I31" s="21"/>
      <c r="J31" s="21"/>
      <c r="K31" s="21"/>
      <c r="L31" s="21"/>
      <c r="M31" s="22"/>
    </row>
    <row r="32" spans="1:13">
      <c r="A32" s="16" t="s">
        <v>17</v>
      </c>
      <c r="B32" s="29"/>
      <c r="C32" s="30"/>
      <c r="D32" s="31"/>
      <c r="E32" s="29"/>
      <c r="F32" s="30"/>
      <c r="G32" s="31"/>
      <c r="H32" s="21"/>
      <c r="I32" s="21"/>
      <c r="J32" s="21"/>
      <c r="K32" s="21"/>
      <c r="L32" s="21"/>
      <c r="M32" s="22"/>
    </row>
    <row r="33" spans="1:13">
      <c r="A33" s="16" t="s">
        <v>18</v>
      </c>
      <c r="B33" s="32"/>
      <c r="C33" s="33"/>
      <c r="D33" s="34"/>
      <c r="E33" s="32"/>
      <c r="F33" s="33"/>
      <c r="G33" s="34"/>
      <c r="H33" s="24"/>
      <c r="I33" s="24"/>
      <c r="J33" s="24"/>
      <c r="K33" s="24"/>
      <c r="L33" s="24"/>
      <c r="M33" s="25"/>
    </row>
    <row r="36" spans="1:13">
      <c r="B36" s="2" t="s">
        <v>24</v>
      </c>
      <c r="C36" s="14"/>
      <c r="D36" s="14"/>
      <c r="E36" s="14"/>
      <c r="F36" s="14"/>
      <c r="G36" s="14"/>
      <c r="H36" s="14"/>
      <c r="I36" s="14"/>
      <c r="J36" s="14"/>
    </row>
    <row r="37" spans="1:13">
      <c r="B37" s="14"/>
      <c r="C37" s="14"/>
      <c r="D37" s="14"/>
      <c r="E37" s="14"/>
      <c r="F37" s="14"/>
      <c r="G37" s="14"/>
      <c r="H37" s="14"/>
      <c r="I37" s="14"/>
      <c r="J37" s="14"/>
    </row>
    <row r="38" spans="1:13">
      <c r="B38" s="14" t="s">
        <v>28</v>
      </c>
      <c r="C38" s="14"/>
      <c r="D38" s="14"/>
      <c r="E38" s="14"/>
      <c r="F38" s="14"/>
      <c r="G38" s="14"/>
      <c r="H38" s="14"/>
      <c r="I38" s="14"/>
      <c r="J38" s="14"/>
    </row>
    <row r="39" spans="1:13">
      <c r="B39" s="36"/>
      <c r="C39" s="37" t="s">
        <v>29</v>
      </c>
      <c r="D39" s="38" t="s">
        <v>30</v>
      </c>
      <c r="E39" s="38" t="s">
        <v>31</v>
      </c>
      <c r="F39" s="39" t="s">
        <v>32</v>
      </c>
      <c r="G39" s="39" t="s">
        <v>33</v>
      </c>
      <c r="H39" s="37" t="s">
        <v>34</v>
      </c>
      <c r="I39" s="13" t="s">
        <v>35</v>
      </c>
      <c r="J39" s="14"/>
    </row>
    <row r="40" spans="1:13">
      <c r="B40" s="58" t="s">
        <v>36</v>
      </c>
      <c r="C40" s="37">
        <f>H14</f>
        <v>387</v>
      </c>
      <c r="D40" s="38">
        <f t="shared" ref="D40:E41" si="0">I14</f>
        <v>381</v>
      </c>
      <c r="E40" s="40">
        <f t="shared" si="0"/>
        <v>318</v>
      </c>
      <c r="F40" s="52">
        <f>AVERAGE(C40:E40)</f>
        <v>362</v>
      </c>
      <c r="G40" s="50">
        <f>F40/$F$40</f>
        <v>1</v>
      </c>
      <c r="H40" s="60">
        <f>STDEV(C40:E40)</f>
        <v>38.223029707232783</v>
      </c>
      <c r="I40" s="61">
        <f>H40/F40*100</f>
        <v>10.558847985423421</v>
      </c>
      <c r="J40" s="14"/>
    </row>
    <row r="41" spans="1:13">
      <c r="B41" s="59" t="s">
        <v>23</v>
      </c>
      <c r="C41" s="42">
        <f>H15</f>
        <v>451</v>
      </c>
      <c r="D41" s="43">
        <f t="shared" si="0"/>
        <v>487</v>
      </c>
      <c r="E41" s="44">
        <f t="shared" si="0"/>
        <v>467</v>
      </c>
      <c r="F41" s="57">
        <f>AVERAGE(C41:E41)</f>
        <v>468.33333333333331</v>
      </c>
      <c r="G41" s="45">
        <f>F41/$F$40</f>
        <v>1.2937384898710864</v>
      </c>
      <c r="H41" s="46">
        <f>STDEV(C41:E41)</f>
        <v>18.036999011291041</v>
      </c>
      <c r="I41" s="47">
        <f>H41/F41*100</f>
        <v>3.8513165148664146</v>
      </c>
      <c r="J41" s="14"/>
    </row>
    <row r="42" spans="1:13">
      <c r="B42" s="14"/>
      <c r="C42" s="14"/>
      <c r="D42" s="14"/>
      <c r="E42" s="14"/>
      <c r="F42" s="14"/>
      <c r="G42" s="14"/>
      <c r="H42" s="14"/>
      <c r="I42" s="14"/>
      <c r="J42" s="14"/>
    </row>
    <row r="43" spans="1:13">
      <c r="B43" s="14"/>
      <c r="C43" s="14"/>
      <c r="D43" s="14"/>
      <c r="E43" s="14"/>
      <c r="F43" s="14"/>
      <c r="G43" s="14"/>
      <c r="H43" s="14"/>
      <c r="I43" s="14"/>
      <c r="J43" s="14"/>
    </row>
    <row r="44" spans="1:13">
      <c r="B44" s="48" t="s">
        <v>37</v>
      </c>
      <c r="C44" s="49" t="s">
        <v>38</v>
      </c>
      <c r="D44" s="38" t="s">
        <v>29</v>
      </c>
      <c r="E44" s="38" t="s">
        <v>30</v>
      </c>
      <c r="F44" s="38" t="s">
        <v>31</v>
      </c>
      <c r="G44" s="38" t="s">
        <v>32</v>
      </c>
      <c r="H44" s="38" t="s">
        <v>33</v>
      </c>
      <c r="I44" s="38" t="s">
        <v>34</v>
      </c>
      <c r="J44" s="40" t="s">
        <v>35</v>
      </c>
    </row>
    <row r="45" spans="1:13">
      <c r="B45" s="62" t="s">
        <v>39</v>
      </c>
      <c r="C45" s="69">
        <v>1E-4</v>
      </c>
      <c r="D45" s="37">
        <f>B14</f>
        <v>38393</v>
      </c>
      <c r="E45" s="38">
        <f t="shared" ref="E45:F51" si="1">C14</f>
        <v>36154</v>
      </c>
      <c r="F45" s="38">
        <f t="shared" si="1"/>
        <v>34266</v>
      </c>
      <c r="G45" s="66">
        <f>AVERAGE(D45:F45)</f>
        <v>36271</v>
      </c>
      <c r="H45" s="72">
        <f>G45/$F$40</f>
        <v>100.19613259668509</v>
      </c>
      <c r="I45" s="51">
        <f>STDEV(D45:F45)</f>
        <v>2065.9862051814384</v>
      </c>
      <c r="J45" s="52">
        <f>I45/G45*100</f>
        <v>5.6959725543311146</v>
      </c>
    </row>
    <row r="46" spans="1:13">
      <c r="B46" s="63"/>
      <c r="C46" s="70">
        <f>C45/3.16</f>
        <v>3.1645569620253167E-5</v>
      </c>
      <c r="D46" s="65">
        <f t="shared" ref="D46:D51" si="2">B15</f>
        <v>2087</v>
      </c>
      <c r="E46" s="53">
        <f t="shared" si="1"/>
        <v>2280</v>
      </c>
      <c r="F46" s="53">
        <f t="shared" si="1"/>
        <v>2206</v>
      </c>
      <c r="G46" s="67">
        <f t="shared" ref="G46:G58" si="3">AVERAGE(D46:F46)</f>
        <v>2191</v>
      </c>
      <c r="H46" s="73">
        <f t="shared" ref="H46:H58" si="4">G46/$F$40</f>
        <v>6.0524861878453038</v>
      </c>
      <c r="I46" s="54">
        <f t="shared" ref="I46:I58" si="5">STDEV(D46:F46)</f>
        <v>97.37042672187485</v>
      </c>
      <c r="J46" s="55">
        <f t="shared" ref="J46:J58" si="6">I46/G46*100</f>
        <v>4.4441089329929184</v>
      </c>
    </row>
    <row r="47" spans="1:13">
      <c r="B47" s="63"/>
      <c r="C47" s="70">
        <f t="shared" ref="C47:C51" si="7">C46/3.16</f>
        <v>1.00144207659029E-5</v>
      </c>
      <c r="D47" s="81">
        <f t="shared" si="2"/>
        <v>2226</v>
      </c>
      <c r="E47" s="53">
        <f t="shared" si="1"/>
        <v>515</v>
      </c>
      <c r="F47" s="53">
        <f t="shared" si="1"/>
        <v>452</v>
      </c>
      <c r="G47" s="67">
        <f>AVERAGE(E47:F47)</f>
        <v>483.5</v>
      </c>
      <c r="H47" s="73">
        <f t="shared" si="4"/>
        <v>1.3356353591160222</v>
      </c>
      <c r="I47" s="54">
        <f>STDEV(E47:F47)</f>
        <v>44.547727214752491</v>
      </c>
      <c r="J47" s="55">
        <f t="shared" si="6"/>
        <v>9.2135940464844861</v>
      </c>
    </row>
    <row r="48" spans="1:13">
      <c r="B48" s="63"/>
      <c r="C48" s="70">
        <f t="shared" si="7"/>
        <v>3.1691204955388923E-6</v>
      </c>
      <c r="D48" s="65">
        <f t="shared" si="2"/>
        <v>432</v>
      </c>
      <c r="E48" s="53">
        <f t="shared" si="1"/>
        <v>550</v>
      </c>
      <c r="F48" s="53">
        <f t="shared" si="1"/>
        <v>544</v>
      </c>
      <c r="G48" s="67">
        <f t="shared" si="3"/>
        <v>508.66666666666669</v>
      </c>
      <c r="H48" s="73">
        <f t="shared" si="4"/>
        <v>1.4051565377532229</v>
      </c>
      <c r="I48" s="54">
        <f t="shared" si="5"/>
        <v>66.46302230062453</v>
      </c>
      <c r="J48" s="55">
        <f t="shared" si="6"/>
        <v>13.066124960804299</v>
      </c>
    </row>
    <row r="49" spans="2:10">
      <c r="B49" s="63"/>
      <c r="C49" s="70">
        <f t="shared" si="7"/>
        <v>1.0028862327654721E-6</v>
      </c>
      <c r="D49" s="65">
        <f t="shared" si="2"/>
        <v>388</v>
      </c>
      <c r="E49" s="53">
        <f t="shared" si="1"/>
        <v>414</v>
      </c>
      <c r="F49" s="53">
        <f t="shared" si="1"/>
        <v>350</v>
      </c>
      <c r="G49" s="67">
        <f t="shared" si="3"/>
        <v>384</v>
      </c>
      <c r="H49" s="73">
        <f t="shared" si="4"/>
        <v>1.0607734806629834</v>
      </c>
      <c r="I49" s="54">
        <f t="shared" si="5"/>
        <v>32.186953878862163</v>
      </c>
      <c r="J49" s="55">
        <f t="shared" si="6"/>
        <v>8.3820192392870219</v>
      </c>
    </row>
    <row r="50" spans="2:10">
      <c r="B50" s="63"/>
      <c r="C50" s="70">
        <f t="shared" si="7"/>
        <v>3.1736906100173168E-7</v>
      </c>
      <c r="D50" s="65">
        <f t="shared" si="2"/>
        <v>457</v>
      </c>
      <c r="E50" s="53">
        <f t="shared" si="1"/>
        <v>320</v>
      </c>
      <c r="F50" s="53">
        <f t="shared" si="1"/>
        <v>381</v>
      </c>
      <c r="G50" s="67">
        <f t="shared" si="3"/>
        <v>386</v>
      </c>
      <c r="H50" s="73">
        <f t="shared" si="4"/>
        <v>1.0662983425414365</v>
      </c>
      <c r="I50" s="54">
        <f t="shared" si="5"/>
        <v>68.636724863588881</v>
      </c>
      <c r="J50" s="55">
        <f t="shared" si="6"/>
        <v>17.781534938753595</v>
      </c>
    </row>
    <row r="51" spans="2:10">
      <c r="B51" s="64"/>
      <c r="C51" s="70">
        <f t="shared" si="7"/>
        <v>1.0043324715244673E-7</v>
      </c>
      <c r="D51" s="42">
        <f t="shared" si="2"/>
        <v>394</v>
      </c>
      <c r="E51" s="43">
        <f t="shared" si="1"/>
        <v>351</v>
      </c>
      <c r="F51" s="43">
        <f t="shared" si="1"/>
        <v>343</v>
      </c>
      <c r="G51" s="68">
        <f t="shared" si="3"/>
        <v>362.66666666666669</v>
      </c>
      <c r="H51" s="74">
        <f t="shared" si="4"/>
        <v>1.0018416206261511</v>
      </c>
      <c r="I51" s="56">
        <f t="shared" si="5"/>
        <v>27.428695436227787</v>
      </c>
      <c r="J51" s="57">
        <f t="shared" si="6"/>
        <v>7.5630594033716321</v>
      </c>
    </row>
    <row r="52" spans="2:10">
      <c r="B52" s="62" t="s">
        <v>40</v>
      </c>
      <c r="C52" s="69">
        <v>1E-4</v>
      </c>
      <c r="D52" s="37">
        <f>E14</f>
        <v>42023</v>
      </c>
      <c r="E52" s="38">
        <f t="shared" ref="E52:F52" si="8">F14</f>
        <v>41561</v>
      </c>
      <c r="F52" s="38">
        <f t="shared" si="8"/>
        <v>40917</v>
      </c>
      <c r="G52" s="66">
        <f t="shared" si="3"/>
        <v>41500.333333333336</v>
      </c>
      <c r="H52" s="72">
        <f t="shared" si="4"/>
        <v>114.64180478821363</v>
      </c>
      <c r="I52" s="51">
        <f t="shared" si="5"/>
        <v>555.49017393063968</v>
      </c>
      <c r="J52" s="52">
        <f t="shared" si="6"/>
        <v>1.3385197884289435</v>
      </c>
    </row>
    <row r="53" spans="2:10">
      <c r="B53" s="63"/>
      <c r="C53" s="70">
        <f>C52/3.16</f>
        <v>3.1645569620253167E-5</v>
      </c>
      <c r="D53" s="65">
        <f t="shared" ref="D53:F58" si="9">E15</f>
        <v>2110</v>
      </c>
      <c r="E53" s="53">
        <f t="shared" si="9"/>
        <v>1841</v>
      </c>
      <c r="F53" s="53">
        <f t="shared" si="9"/>
        <v>2096</v>
      </c>
      <c r="G53" s="67">
        <f t="shared" si="3"/>
        <v>2015.6666666666667</v>
      </c>
      <c r="H53" s="73">
        <f t="shared" si="4"/>
        <v>5.5681399631675879</v>
      </c>
      <c r="I53" s="54">
        <f t="shared" si="5"/>
        <v>151.42765049135849</v>
      </c>
      <c r="J53" s="55">
        <f t="shared" si="6"/>
        <v>7.5125343389131043</v>
      </c>
    </row>
    <row r="54" spans="2:10">
      <c r="B54" s="63"/>
      <c r="C54" s="70">
        <f t="shared" ref="C54:C58" si="10">C53/3.16</f>
        <v>1.00144207659029E-5</v>
      </c>
      <c r="D54" s="65">
        <f t="shared" si="9"/>
        <v>422</v>
      </c>
      <c r="E54" s="53">
        <f t="shared" si="9"/>
        <v>461</v>
      </c>
      <c r="F54" s="53">
        <f t="shared" si="9"/>
        <v>461</v>
      </c>
      <c r="G54" s="67">
        <f t="shared" si="3"/>
        <v>448</v>
      </c>
      <c r="H54" s="73">
        <f t="shared" si="4"/>
        <v>1.2375690607734806</v>
      </c>
      <c r="I54" s="54">
        <f t="shared" si="5"/>
        <v>22.516660498395403</v>
      </c>
      <c r="J54" s="55">
        <f t="shared" si="6"/>
        <v>5.0260402898204024</v>
      </c>
    </row>
    <row r="55" spans="2:10">
      <c r="B55" s="63"/>
      <c r="C55" s="70">
        <f t="shared" si="10"/>
        <v>3.1691204955388923E-6</v>
      </c>
      <c r="D55" s="65">
        <f t="shared" si="9"/>
        <v>548</v>
      </c>
      <c r="E55" s="53">
        <f t="shared" si="9"/>
        <v>522</v>
      </c>
      <c r="F55" s="53">
        <f t="shared" si="9"/>
        <v>438</v>
      </c>
      <c r="G55" s="67">
        <f t="shared" si="3"/>
        <v>502.66666666666669</v>
      </c>
      <c r="H55" s="73">
        <f t="shared" si="4"/>
        <v>1.3885819521178637</v>
      </c>
      <c r="I55" s="54">
        <f t="shared" si="5"/>
        <v>57.492028432934198</v>
      </c>
      <c r="J55" s="55">
        <f t="shared" si="6"/>
        <v>11.43740618692325</v>
      </c>
    </row>
    <row r="56" spans="2:10">
      <c r="B56" s="63"/>
      <c r="C56" s="70">
        <f t="shared" si="10"/>
        <v>1.0028862327654721E-6</v>
      </c>
      <c r="D56" s="65">
        <f t="shared" si="9"/>
        <v>791</v>
      </c>
      <c r="E56" s="80">
        <f t="shared" si="9"/>
        <v>2427</v>
      </c>
      <c r="F56" s="53">
        <f t="shared" si="9"/>
        <v>483</v>
      </c>
      <c r="G56" s="67">
        <f>AVERAGE(D56,F56)</f>
        <v>637</v>
      </c>
      <c r="H56" s="73">
        <f t="shared" si="4"/>
        <v>1.7596685082872927</v>
      </c>
      <c r="I56" s="54">
        <f>STDEV(D56,F56)</f>
        <v>217.78888860545663</v>
      </c>
      <c r="J56" s="55">
        <f t="shared" si="6"/>
        <v>34.189778430997904</v>
      </c>
    </row>
    <row r="57" spans="2:10">
      <c r="B57" s="63"/>
      <c r="C57" s="70">
        <f t="shared" si="10"/>
        <v>3.1736906100173168E-7</v>
      </c>
      <c r="D57" s="65">
        <f t="shared" si="9"/>
        <v>339</v>
      </c>
      <c r="E57" s="53">
        <f t="shared" si="9"/>
        <v>333</v>
      </c>
      <c r="F57" s="53">
        <f t="shared" si="9"/>
        <v>349</v>
      </c>
      <c r="G57" s="67">
        <f t="shared" si="3"/>
        <v>340.33333333333331</v>
      </c>
      <c r="H57" s="73">
        <f t="shared" si="4"/>
        <v>0.94014732965009207</v>
      </c>
      <c r="I57" s="54">
        <f t="shared" si="5"/>
        <v>8.0829037686553615</v>
      </c>
      <c r="J57" s="55">
        <f t="shared" si="6"/>
        <v>2.3749962101827706</v>
      </c>
    </row>
    <row r="58" spans="2:10">
      <c r="B58" s="64"/>
      <c r="C58" s="71">
        <f t="shared" si="10"/>
        <v>1.0043324715244673E-7</v>
      </c>
      <c r="D58" s="42">
        <f t="shared" si="9"/>
        <v>420</v>
      </c>
      <c r="E58" s="43">
        <f t="shared" si="9"/>
        <v>434</v>
      </c>
      <c r="F58" s="43">
        <f t="shared" si="9"/>
        <v>447</v>
      </c>
      <c r="G58" s="68">
        <f t="shared" si="3"/>
        <v>433.66666666666669</v>
      </c>
      <c r="H58" s="74">
        <f t="shared" si="4"/>
        <v>1.197974217311234</v>
      </c>
      <c r="I58" s="56">
        <f t="shared" si="5"/>
        <v>13.503086067018677</v>
      </c>
      <c r="J58" s="57">
        <f t="shared" si="6"/>
        <v>3.1137016295969278</v>
      </c>
    </row>
  </sheetData>
  <mergeCells count="6">
    <mergeCell ref="B45:B51"/>
    <mergeCell ref="B52:B58"/>
    <mergeCell ref="B26:D33"/>
    <mergeCell ref="E26:G33"/>
    <mergeCell ref="H26:J26"/>
    <mergeCell ref="H27:J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K18"/>
  <sheetViews>
    <sheetView workbookViewId="0">
      <selection activeCell="M8" sqref="M8"/>
    </sheetView>
  </sheetViews>
  <sheetFormatPr defaultRowHeight="15"/>
  <cols>
    <col min="2" max="2" width="9.28515625" bestFit="1" customWidth="1"/>
  </cols>
  <sheetData>
    <row r="3" spans="2:11">
      <c r="D3" s="76" t="s">
        <v>41</v>
      </c>
      <c r="E3" s="76"/>
      <c r="F3" s="77" t="s">
        <v>42</v>
      </c>
      <c r="G3" s="77"/>
    </row>
    <row r="4" spans="2:11">
      <c r="B4" s="13" t="str">
        <f>'30min'!B44</f>
        <v>CPD</v>
      </c>
      <c r="C4" s="39" t="str">
        <f>'30min'!C44</f>
        <v>Conc.(M)</v>
      </c>
      <c r="D4" s="78" t="s">
        <v>32</v>
      </c>
      <c r="E4" s="78" t="s">
        <v>33</v>
      </c>
      <c r="F4" s="79" t="s">
        <v>32</v>
      </c>
      <c r="G4" s="79" t="s">
        <v>33</v>
      </c>
    </row>
    <row r="5" spans="2:11">
      <c r="B5" s="75" t="str">
        <f>'30min'!B45</f>
        <v>MDV6636</v>
      </c>
      <c r="C5" s="69">
        <f>'30min'!C45</f>
        <v>1E-4</v>
      </c>
      <c r="D5" s="66">
        <f>'30min'!G45</f>
        <v>33274.333333333336</v>
      </c>
      <c r="E5" s="82">
        <f>'30min'!H45</f>
        <v>90.665758401453232</v>
      </c>
      <c r="F5" s="66">
        <f>'2h'!G45</f>
        <v>36271</v>
      </c>
      <c r="G5" s="82">
        <f>'2h'!H45</f>
        <v>100.19613259668509</v>
      </c>
    </row>
    <row r="6" spans="2:11">
      <c r="B6" s="75"/>
      <c r="C6" s="70">
        <f>'30min'!C46</f>
        <v>3.1645569620253167E-5</v>
      </c>
      <c r="D6" s="67">
        <f>'30min'!G46</f>
        <v>1440.6666666666667</v>
      </c>
      <c r="E6" s="83">
        <f>'30min'!H46</f>
        <v>3.9255222524977293</v>
      </c>
      <c r="F6" s="67">
        <f>'2h'!G46</f>
        <v>2191</v>
      </c>
      <c r="G6" s="83">
        <f>'2h'!H46</f>
        <v>6.0524861878453038</v>
      </c>
      <c r="J6" s="84"/>
      <c r="K6" s="14" t="s">
        <v>43</v>
      </c>
    </row>
    <row r="7" spans="2:11">
      <c r="B7" s="75"/>
      <c r="C7" s="70">
        <f>'30min'!C47</f>
        <v>1.00144207659029E-5</v>
      </c>
      <c r="D7" s="67">
        <f>'30min'!G47</f>
        <v>458.5</v>
      </c>
      <c r="E7" s="41">
        <f>'30min'!H47</f>
        <v>1.2493188010899183</v>
      </c>
      <c r="F7" s="67">
        <f>'2h'!G47</f>
        <v>483.5</v>
      </c>
      <c r="G7" s="41">
        <f>'2h'!H47</f>
        <v>1.3356353591160222</v>
      </c>
    </row>
    <row r="8" spans="2:11">
      <c r="B8" s="75"/>
      <c r="C8" s="70">
        <f>'30min'!C48</f>
        <v>3.1691204955388923E-6</v>
      </c>
      <c r="D8" s="67">
        <f>'30min'!G48</f>
        <v>507.33333333333331</v>
      </c>
      <c r="E8" s="41">
        <f>'30min'!H48</f>
        <v>1.3823796548592189</v>
      </c>
      <c r="F8" s="67">
        <f>'2h'!G48</f>
        <v>508.66666666666669</v>
      </c>
      <c r="G8" s="41">
        <f>'2h'!H48</f>
        <v>1.4051565377532229</v>
      </c>
    </row>
    <row r="9" spans="2:11">
      <c r="B9" s="75"/>
      <c r="C9" s="70">
        <f>'30min'!C49</f>
        <v>1.0028862327654721E-6</v>
      </c>
      <c r="D9" s="67">
        <f>'30min'!G49</f>
        <v>394.66666666666669</v>
      </c>
      <c r="E9" s="41">
        <f>'30min'!H49</f>
        <v>1.0753860127157131</v>
      </c>
      <c r="F9" s="67">
        <f>'2h'!G49</f>
        <v>384</v>
      </c>
      <c r="G9" s="41">
        <f>'2h'!H49</f>
        <v>1.0607734806629834</v>
      </c>
    </row>
    <row r="10" spans="2:11">
      <c r="B10" s="75"/>
      <c r="C10" s="70">
        <f>'30min'!C50</f>
        <v>3.1736906100173168E-7</v>
      </c>
      <c r="D10" s="67">
        <f>'30min'!G50</f>
        <v>391.33333333333331</v>
      </c>
      <c r="E10" s="41">
        <f>'30min'!H50</f>
        <v>1.0663033605812897</v>
      </c>
      <c r="F10" s="67">
        <f>'2h'!G50</f>
        <v>386</v>
      </c>
      <c r="G10" s="41">
        <f>'2h'!H50</f>
        <v>1.0662983425414365</v>
      </c>
    </row>
    <row r="11" spans="2:11">
      <c r="B11" s="75"/>
      <c r="C11" s="71">
        <f>'30min'!C51</f>
        <v>1.0043324715244673E-7</v>
      </c>
      <c r="D11" s="68">
        <f>'30min'!G51</f>
        <v>365.33333333333331</v>
      </c>
      <c r="E11" s="47">
        <f>'30min'!H51</f>
        <v>0.99545867393278831</v>
      </c>
      <c r="F11" s="68">
        <f>'2h'!G51</f>
        <v>362.66666666666669</v>
      </c>
      <c r="G11" s="47">
        <f>'2h'!H51</f>
        <v>1.0018416206261511</v>
      </c>
    </row>
    <row r="12" spans="2:11">
      <c r="B12" s="75" t="str">
        <f>'30min'!B52</f>
        <v>MDV6637</v>
      </c>
      <c r="C12" s="69">
        <f>'30min'!C52</f>
        <v>1E-4</v>
      </c>
      <c r="D12" s="66">
        <f>'30min'!G52</f>
        <v>34587.666666666664</v>
      </c>
      <c r="E12" s="82">
        <f>'30min'!H52</f>
        <v>94.244323342415981</v>
      </c>
      <c r="F12" s="66">
        <f>'2h'!G52</f>
        <v>41500.333333333336</v>
      </c>
      <c r="G12" s="82">
        <f>'2h'!H52</f>
        <v>114.64180478821363</v>
      </c>
    </row>
    <row r="13" spans="2:11">
      <c r="B13" s="75"/>
      <c r="C13" s="70">
        <f>'30min'!C53</f>
        <v>3.1645569620253167E-5</v>
      </c>
      <c r="D13" s="67">
        <f>'30min'!G53</f>
        <v>1392.6666666666667</v>
      </c>
      <c r="E13" s="83">
        <f>'30min'!H53</f>
        <v>3.7947320617620348</v>
      </c>
      <c r="F13" s="67">
        <f>'2h'!G53</f>
        <v>2015.6666666666667</v>
      </c>
      <c r="G13" s="83">
        <f>'2h'!H53</f>
        <v>5.5681399631675879</v>
      </c>
    </row>
    <row r="14" spans="2:11">
      <c r="B14" s="75"/>
      <c r="C14" s="70">
        <f>'30min'!C54</f>
        <v>1.00144207659029E-5</v>
      </c>
      <c r="D14" s="67">
        <f>'30min'!G54</f>
        <v>423.33333333333331</v>
      </c>
      <c r="E14" s="41">
        <f>'30min'!H54</f>
        <v>1.1534968210717529</v>
      </c>
      <c r="F14" s="67">
        <f>'2h'!G54</f>
        <v>448</v>
      </c>
      <c r="G14" s="41">
        <f>'2h'!H54</f>
        <v>1.2375690607734806</v>
      </c>
    </row>
    <row r="15" spans="2:11">
      <c r="B15" s="75"/>
      <c r="C15" s="70">
        <f>'30min'!C55</f>
        <v>3.1691204955388923E-6</v>
      </c>
      <c r="D15" s="67">
        <f>'30min'!G55</f>
        <v>487.33333333333331</v>
      </c>
      <c r="E15" s="41">
        <f>'30min'!H55</f>
        <v>1.3278837420526792</v>
      </c>
      <c r="F15" s="67">
        <f>'2h'!G55</f>
        <v>502.66666666666669</v>
      </c>
      <c r="G15" s="41">
        <f>'2h'!H55</f>
        <v>1.3885819521178637</v>
      </c>
    </row>
    <row r="16" spans="2:11">
      <c r="B16" s="75"/>
      <c r="C16" s="70">
        <f>'30min'!C56</f>
        <v>1.0028862327654721E-6</v>
      </c>
      <c r="D16" s="67">
        <f>'30min'!G56</f>
        <v>444.5</v>
      </c>
      <c r="E16" s="41">
        <f>'30min'!H56</f>
        <v>1.2111716621253406</v>
      </c>
      <c r="F16" s="67">
        <f>'2h'!G56</f>
        <v>637</v>
      </c>
      <c r="G16" s="41">
        <f>'2h'!H56</f>
        <v>1.7596685082872927</v>
      </c>
    </row>
    <row r="17" spans="2:7">
      <c r="B17" s="75"/>
      <c r="C17" s="70">
        <f>'30min'!C57</f>
        <v>3.1736906100173168E-7</v>
      </c>
      <c r="D17" s="67">
        <f>'30min'!G57</f>
        <v>322</v>
      </c>
      <c r="E17" s="41">
        <f>'30min'!H57</f>
        <v>0.87738419618528607</v>
      </c>
      <c r="F17" s="67">
        <f>'2h'!G57</f>
        <v>340.33333333333331</v>
      </c>
      <c r="G17" s="41">
        <f>'2h'!H57</f>
        <v>0.94014732965009207</v>
      </c>
    </row>
    <row r="18" spans="2:7">
      <c r="B18" s="75"/>
      <c r="C18" s="71">
        <f>'30min'!C58</f>
        <v>1.0043324715244673E-7</v>
      </c>
      <c r="D18" s="68">
        <f>'30min'!G58</f>
        <v>439.66666666666669</v>
      </c>
      <c r="E18" s="47">
        <f>'30min'!H58</f>
        <v>1.1980018165304269</v>
      </c>
      <c r="F18" s="68">
        <f>'2h'!G58</f>
        <v>433.66666666666669</v>
      </c>
      <c r="G18" s="47">
        <f>'2h'!H58</f>
        <v>1.197974217311234</v>
      </c>
    </row>
  </sheetData>
  <mergeCells count="4">
    <mergeCell ref="B12:B18"/>
    <mergeCell ref="B5:B11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30min</vt:lpstr>
      <vt:lpstr>2h</vt:lpstr>
      <vt:lpstr>Compiled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2014-04-22T05:28:32Z</dcterms:created>
  <dcterms:modified xsi:type="dcterms:W3CDTF">2014-04-22T06:37:45Z</dcterms:modified>
</cp:coreProperties>
</file>